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40" windowHeight="9405" activeTab="0"/>
  </bookViews>
  <sheets>
    <sheet name="母集団比率の検定" sheetId="1" r:id="rId1"/>
  </sheets>
  <definedNames>
    <definedName name="_xlnm.Print_Area" localSheetId="0">'母集団比率の検定'!$A$1:$O$31</definedName>
  </definedNames>
  <calcPr fullCalcOnLoad="1"/>
</workbook>
</file>

<file path=xl/sharedStrings.xml><?xml version="1.0" encoding="utf-8"?>
<sst xmlns="http://schemas.openxmlformats.org/spreadsheetml/2006/main" count="40" uniqueCount="34">
  <si>
    <r>
      <t>p</t>
    </r>
    <r>
      <rPr>
        <sz val="10"/>
        <rFont val="Arial"/>
        <family val="2"/>
      </rPr>
      <t>-hat</t>
    </r>
  </si>
  <si>
    <t>z</t>
  </si>
  <si>
    <t>1 - a</t>
  </si>
  <si>
    <t>±</t>
  </si>
  <si>
    <t>=</t>
  </si>
  <si>
    <t>[</t>
  </si>
  <si>
    <t>,</t>
  </si>
  <si>
    <t>]</t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</si>
  <si>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</si>
  <si>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&gt;= 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</si>
  <si>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&lt;= </t>
    </r>
  </si>
  <si>
    <t>n</t>
  </si>
  <si>
    <r>
      <t>x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</si>
  <si>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0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</si>
  <si>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&gt;= 0</t>
    </r>
  </si>
  <si>
    <r>
      <t>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&lt;= 0</t>
    </r>
  </si>
  <si>
    <t>母集団比率の差の検定</t>
  </si>
  <si>
    <t>証拠</t>
  </si>
  <si>
    <r>
      <t>標本</t>
    </r>
    <r>
      <rPr>
        <sz val="10"/>
        <rFont val="Arial"/>
        <family val="2"/>
      </rPr>
      <t>1</t>
    </r>
  </si>
  <si>
    <t>標本数</t>
  </si>
  <si>
    <r>
      <t>標本</t>
    </r>
    <r>
      <rPr>
        <sz val="10"/>
        <rFont val="Arial"/>
        <family val="2"/>
      </rPr>
      <t>2</t>
    </r>
  </si>
  <si>
    <t>成功回数</t>
  </si>
  <si>
    <t>比率</t>
  </si>
  <si>
    <t>仮説検定</t>
  </si>
  <si>
    <r>
      <t>帰無仮説で仮定された差が</t>
    </r>
    <r>
      <rPr>
        <b/>
        <sz val="10"/>
        <color indexed="12"/>
        <rFont val="Arial"/>
        <family val="2"/>
      </rPr>
      <t>0</t>
    </r>
    <r>
      <rPr>
        <b/>
        <sz val="10"/>
        <color indexed="12"/>
        <rFont val="ＭＳ Ｐゴシック"/>
        <family val="3"/>
      </rPr>
      <t>の場合</t>
    </r>
  </si>
  <si>
    <t>プールした標本比率</t>
  </si>
  <si>
    <t>検定統計量</t>
  </si>
  <si>
    <t>帰無仮説</t>
  </si>
  <si>
    <t>信頼区間</t>
  </si>
  <si>
    <t>仮定</t>
  </si>
  <si>
    <t>標本数が大きいこと</t>
  </si>
  <si>
    <r>
      <t>帰無仮説で仮定された差が</t>
    </r>
    <r>
      <rPr>
        <b/>
        <sz val="9"/>
        <color indexed="12"/>
        <rFont val="Arial"/>
        <family val="2"/>
      </rPr>
      <t>0</t>
    </r>
    <r>
      <rPr>
        <b/>
        <sz val="9"/>
        <color indexed="12"/>
        <rFont val="ＭＳ Ｐゴシック"/>
        <family val="3"/>
      </rPr>
      <t>以外の場合</t>
    </r>
  </si>
  <si>
    <t>有意水準α</t>
  </si>
  <si>
    <r>
      <t>p</t>
    </r>
    <r>
      <rPr>
        <b/>
        <i/>
        <sz val="10"/>
        <rFont val="Arial"/>
        <family val="2"/>
      </rPr>
      <t>-</t>
    </r>
    <r>
      <rPr>
        <b/>
        <sz val="10"/>
        <rFont val="ＭＳ Ｐゴシック"/>
        <family val="3"/>
      </rPr>
      <t>値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</si>
</sst>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"/>
    <numFmt numFmtId="186" formatCode="0.00000"/>
  </numFmts>
  <fonts count="1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2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color indexed="14"/>
      <name val="ＭＳ Ｐゴシック"/>
      <family val="3"/>
    </font>
    <font>
      <sz val="10"/>
      <color indexed="14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84" fontId="0" fillId="0" borderId="3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84" fontId="6" fillId="0" borderId="3" xfId="0" applyNumberFormat="1" applyFont="1" applyBorder="1" applyAlignment="1">
      <alignment horizontal="center"/>
    </xf>
    <xf numFmtId="184" fontId="6" fillId="0" borderId="8" xfId="0" applyNumberFormat="1" applyFont="1" applyBorder="1" applyAlignment="1">
      <alignment horizontal="center"/>
    </xf>
    <xf numFmtId="9" fontId="0" fillId="2" borderId="3" xfId="15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184" fontId="6" fillId="0" borderId="0" xfId="0" applyNumberFormat="1" applyFont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 quotePrefix="1">
      <alignment horizontal="center"/>
    </xf>
    <xf numFmtId="184" fontId="6" fillId="0" borderId="11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2" borderId="7" xfId="0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7" fillId="0" borderId="3" xfId="0" applyFont="1" applyBorder="1" applyAlignment="1">
      <alignment horizontal="center"/>
    </xf>
    <xf numFmtId="184" fontId="6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left"/>
    </xf>
    <xf numFmtId="184" fontId="6" fillId="0" borderId="9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12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19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0" fillId="0" borderId="5" xfId="0" applyFont="1" applyBorder="1" applyAlignment="1">
      <alignment/>
    </xf>
    <xf numFmtId="0" fontId="11" fillId="0" borderId="2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6" fillId="0" borderId="2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tabSelected="1" workbookViewId="0" topLeftCell="A1">
      <selection activeCell="F23" sqref="F23"/>
    </sheetView>
  </sheetViews>
  <sheetFormatPr defaultColWidth="9.140625" defaultRowHeight="12.75"/>
  <cols>
    <col min="1" max="1" width="3.8515625" style="0" customWidth="1"/>
    <col min="2" max="2" width="11.00390625" style="0" customWidth="1"/>
    <col min="3" max="3" width="13.8515625" style="0" customWidth="1"/>
    <col min="4" max="5" width="8.421875" style="0" customWidth="1"/>
    <col min="6" max="6" width="7.8515625" style="0" customWidth="1"/>
    <col min="7" max="7" width="8.57421875" style="0" customWidth="1"/>
    <col min="8" max="8" width="2.7109375" style="0" customWidth="1"/>
    <col min="9" max="9" width="8.57421875" style="0" customWidth="1"/>
    <col min="10" max="10" width="2.00390625" style="0" customWidth="1"/>
    <col min="11" max="11" width="1.57421875" style="0" customWidth="1"/>
    <col min="12" max="12" width="7.57421875" style="0" customWidth="1"/>
    <col min="13" max="13" width="1.421875" style="0" customWidth="1"/>
    <col min="14" max="14" width="7.421875" style="0" customWidth="1"/>
    <col min="15" max="15" width="3.00390625" style="0" customWidth="1"/>
  </cols>
  <sheetData>
    <row r="1" spans="1:9" ht="15.75">
      <c r="A1" s="45" t="s">
        <v>16</v>
      </c>
      <c r="B1" s="1"/>
      <c r="G1" s="42"/>
      <c r="H1" s="43"/>
      <c r="I1" s="44"/>
    </row>
    <row r="2" ht="13.5" thickBot="1"/>
    <row r="3" spans="2:15" ht="12.75">
      <c r="B3" s="46" t="s">
        <v>17</v>
      </c>
      <c r="C3" s="2"/>
      <c r="D3" s="47" t="s">
        <v>18</v>
      </c>
      <c r="E3" s="47" t="s">
        <v>20</v>
      </c>
      <c r="F3" s="2"/>
      <c r="G3" s="2"/>
      <c r="H3" s="2"/>
      <c r="I3" s="52" t="s">
        <v>29</v>
      </c>
      <c r="J3" s="2"/>
      <c r="K3" s="2"/>
      <c r="L3" s="2"/>
      <c r="M3" s="2"/>
      <c r="N3" s="2"/>
      <c r="O3" s="3"/>
    </row>
    <row r="4" spans="2:15" ht="12.75">
      <c r="B4" s="11"/>
      <c r="C4" s="48" t="s">
        <v>19</v>
      </c>
      <c r="D4" s="4">
        <v>300</v>
      </c>
      <c r="E4" s="4">
        <v>700</v>
      </c>
      <c r="F4" s="5" t="s">
        <v>11</v>
      </c>
      <c r="G4" s="7"/>
      <c r="H4" s="7"/>
      <c r="I4" s="53" t="s">
        <v>30</v>
      </c>
      <c r="J4" s="7"/>
      <c r="K4" s="7"/>
      <c r="L4" s="7"/>
      <c r="M4" s="7"/>
      <c r="N4" s="7"/>
      <c r="O4" s="8"/>
    </row>
    <row r="5" spans="2:15" ht="12.75">
      <c r="B5" s="11"/>
      <c r="C5" s="48" t="s">
        <v>21</v>
      </c>
      <c r="D5" s="4">
        <v>120</v>
      </c>
      <c r="E5" s="4">
        <v>140</v>
      </c>
      <c r="F5" s="5" t="s">
        <v>12</v>
      </c>
      <c r="G5" s="7"/>
      <c r="H5" s="7"/>
      <c r="I5" s="7"/>
      <c r="J5" s="7"/>
      <c r="K5" s="7"/>
      <c r="L5" s="7"/>
      <c r="M5" s="7"/>
      <c r="N5" s="7"/>
      <c r="O5" s="8"/>
    </row>
    <row r="6" spans="2:15" ht="12.75">
      <c r="B6" s="11"/>
      <c r="C6" s="48" t="s">
        <v>22</v>
      </c>
      <c r="D6" s="9">
        <f>D5/D4</f>
        <v>0.4</v>
      </c>
      <c r="E6" s="9">
        <f>E5/E4</f>
        <v>0.2</v>
      </c>
      <c r="F6" s="10" t="s">
        <v>0</v>
      </c>
      <c r="G6" s="7"/>
      <c r="H6" s="7"/>
      <c r="I6" s="7"/>
      <c r="J6" s="7"/>
      <c r="K6" s="7"/>
      <c r="L6" s="7"/>
      <c r="M6" s="7"/>
      <c r="N6" s="7"/>
      <c r="O6" s="8"/>
    </row>
    <row r="7" spans="2:15" ht="12.75">
      <c r="B7" s="1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2:15" ht="15">
      <c r="B8" s="49" t="s">
        <v>23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2:15" ht="12.75">
      <c r="B9" s="50" t="s">
        <v>24</v>
      </c>
      <c r="C9" s="12"/>
      <c r="D9" s="13"/>
      <c r="E9" s="36"/>
      <c r="F9" s="36"/>
      <c r="G9" s="37"/>
      <c r="H9" s="7"/>
      <c r="I9" s="7"/>
      <c r="J9" s="7"/>
      <c r="K9" s="7"/>
      <c r="L9" s="7"/>
      <c r="M9" s="7"/>
      <c r="N9" s="7"/>
      <c r="O9" s="8"/>
    </row>
    <row r="10" spans="2:15" ht="12.75">
      <c r="B10" s="11"/>
      <c r="E10" s="7"/>
      <c r="F10" s="7"/>
      <c r="G10" s="38"/>
      <c r="H10" s="7"/>
      <c r="I10" s="7"/>
      <c r="J10" s="7"/>
      <c r="K10" s="7"/>
      <c r="L10" s="7"/>
      <c r="M10" s="7"/>
      <c r="N10" s="7"/>
      <c r="O10" s="8"/>
    </row>
    <row r="11" spans="2:15" ht="13.5" thickBot="1">
      <c r="B11" s="11"/>
      <c r="C11" s="48" t="s">
        <v>25</v>
      </c>
      <c r="D11" s="9">
        <f>(D5+E5)/(D4+E4)</f>
        <v>0.26</v>
      </c>
      <c r="E11" s="7"/>
      <c r="F11" s="7"/>
      <c r="G11" s="38"/>
      <c r="H11" s="7"/>
      <c r="I11" s="7"/>
      <c r="J11" s="7"/>
      <c r="K11" s="7"/>
      <c r="L11" s="7"/>
      <c r="M11" s="7"/>
      <c r="N11" s="7"/>
      <c r="O11" s="8"/>
    </row>
    <row r="12" spans="2:15" ht="13.5" thickBot="1">
      <c r="B12" s="11"/>
      <c r="C12" s="48" t="s">
        <v>26</v>
      </c>
      <c r="D12" s="15">
        <f>(D6-E6)/SQRT(D11*(1-D11)*(1/D4+1/E4))</f>
        <v>6.607499047222304</v>
      </c>
      <c r="E12" s="35" t="s">
        <v>1</v>
      </c>
      <c r="F12" s="7"/>
      <c r="G12" s="38"/>
      <c r="H12" s="7"/>
      <c r="I12" s="7"/>
      <c r="J12" s="7"/>
      <c r="K12" s="7"/>
      <c r="L12" s="7"/>
      <c r="M12" s="7"/>
      <c r="N12" s="7"/>
      <c r="O12" s="8"/>
    </row>
    <row r="13" spans="2:15" ht="12.75">
      <c r="B13" s="11"/>
      <c r="C13" s="26"/>
      <c r="D13" s="18"/>
      <c r="E13" s="7"/>
      <c r="F13" s="56" t="s">
        <v>32</v>
      </c>
      <c r="G13" s="38"/>
      <c r="H13" s="7"/>
      <c r="I13" s="7"/>
      <c r="J13" s="7"/>
      <c r="K13" s="7"/>
      <c r="L13" s="7"/>
      <c r="M13" s="7"/>
      <c r="N13" s="7"/>
      <c r="O13" s="8"/>
    </row>
    <row r="14" spans="2:15" ht="12.75">
      <c r="B14" s="11"/>
      <c r="C14" s="57" t="s">
        <v>27</v>
      </c>
      <c r="D14" s="58"/>
      <c r="E14" s="54" t="s">
        <v>33</v>
      </c>
      <c r="F14" s="16">
        <v>0.05</v>
      </c>
      <c r="G14" s="38"/>
      <c r="H14" s="7"/>
      <c r="I14" s="7"/>
      <c r="J14" s="7"/>
      <c r="K14" s="7"/>
      <c r="L14" s="7"/>
      <c r="M14" s="7"/>
      <c r="N14" s="7"/>
      <c r="O14" s="8"/>
    </row>
    <row r="15" spans="2:15" ht="14.25" customHeight="1">
      <c r="B15" s="11"/>
      <c r="C15" s="61" t="s">
        <v>13</v>
      </c>
      <c r="D15" s="58"/>
      <c r="E15" s="14">
        <f>2*MIN(E16,E17)</f>
        <v>3.9086733849558186E-11</v>
      </c>
      <c r="F15" s="30" t="str">
        <f>IF($F$14&gt;E15,"棄却","")</f>
        <v>棄却</v>
      </c>
      <c r="G15" s="38"/>
      <c r="H15" s="7"/>
      <c r="I15" s="7"/>
      <c r="J15" s="7"/>
      <c r="K15" s="7"/>
      <c r="L15" s="7"/>
      <c r="M15" s="7"/>
      <c r="N15" s="7"/>
      <c r="O15" s="8"/>
    </row>
    <row r="16" spans="2:15" ht="14.25" customHeight="1">
      <c r="B16" s="11"/>
      <c r="C16" s="61" t="s">
        <v>14</v>
      </c>
      <c r="D16" s="58"/>
      <c r="E16" s="14">
        <f>NORMSDIST(D12)</f>
        <v>0.9999999999804566</v>
      </c>
      <c r="F16" s="30">
        <f>IF($F$14&gt;E16,"棄却","")</f>
      </c>
      <c r="G16" s="38"/>
      <c r="H16" s="7"/>
      <c r="I16" s="7"/>
      <c r="J16" s="7"/>
      <c r="K16" s="7"/>
      <c r="L16" s="7"/>
      <c r="M16" s="7"/>
      <c r="N16" s="7"/>
      <c r="O16" s="8"/>
    </row>
    <row r="17" spans="2:15" ht="14.25" customHeight="1">
      <c r="B17" s="41"/>
      <c r="C17" s="61" t="s">
        <v>15</v>
      </c>
      <c r="D17" s="58"/>
      <c r="E17" s="14">
        <f>1-E16</f>
        <v>1.9543366924779093E-11</v>
      </c>
      <c r="F17" s="30" t="str">
        <f>IF($F$14&gt;E17,"棄却","")</f>
        <v>棄却</v>
      </c>
      <c r="G17" s="39"/>
      <c r="H17" s="7"/>
      <c r="I17" s="7"/>
      <c r="J17" s="7"/>
      <c r="K17" s="7"/>
      <c r="L17" s="7"/>
      <c r="M17" s="7"/>
      <c r="N17" s="7"/>
      <c r="O17" s="8"/>
    </row>
    <row r="18" spans="2:15" ht="12.75">
      <c r="B18" s="1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</row>
    <row r="19" spans="2:15" ht="12.75">
      <c r="B19" s="55" t="s">
        <v>31</v>
      </c>
      <c r="C19" s="12"/>
      <c r="D19" s="13"/>
      <c r="E19" s="36"/>
      <c r="F19" s="36"/>
      <c r="G19" s="37"/>
      <c r="H19" s="7"/>
      <c r="I19" s="7"/>
      <c r="J19" s="7"/>
      <c r="K19" s="7"/>
      <c r="L19" s="7"/>
      <c r="M19" s="7"/>
      <c r="N19" s="7"/>
      <c r="O19" s="8"/>
    </row>
    <row r="20" spans="2:15" ht="13.5" thickBot="1">
      <c r="B20" s="11"/>
      <c r="C20" s="6"/>
      <c r="D20" s="7"/>
      <c r="E20" s="10"/>
      <c r="F20" s="7"/>
      <c r="G20" s="38"/>
      <c r="H20" s="7"/>
      <c r="I20" s="7"/>
      <c r="J20" s="7"/>
      <c r="K20" s="7"/>
      <c r="L20" s="7"/>
      <c r="M20" s="7"/>
      <c r="N20" s="7"/>
      <c r="O20" s="8"/>
    </row>
    <row r="21" spans="2:15" ht="13.5" thickBot="1">
      <c r="B21" s="11"/>
      <c r="C21" s="48" t="s">
        <v>26</v>
      </c>
      <c r="D21" s="15">
        <f>((D6-E6)-D24)/SQRT(D6*(1-D6)/D4+E6*(1-E6)/E4)</f>
        <v>3.1180478223116177</v>
      </c>
      <c r="E21" s="35" t="s">
        <v>1</v>
      </c>
      <c r="F21" s="7"/>
      <c r="G21" s="38"/>
      <c r="H21" s="7"/>
      <c r="I21" s="7"/>
      <c r="J21" s="7"/>
      <c r="K21" s="7"/>
      <c r="L21" s="7"/>
      <c r="M21" s="7"/>
      <c r="N21" s="7"/>
      <c r="O21" s="8"/>
    </row>
    <row r="22" spans="2:15" ht="12.75">
      <c r="B22" s="11"/>
      <c r="C22" s="26"/>
      <c r="D22" s="18"/>
      <c r="E22" s="7"/>
      <c r="F22" s="56" t="s">
        <v>32</v>
      </c>
      <c r="G22" s="38"/>
      <c r="H22" s="7"/>
      <c r="I22" s="7"/>
      <c r="J22" s="7"/>
      <c r="K22" s="7"/>
      <c r="L22" s="7"/>
      <c r="M22" s="7"/>
      <c r="N22" s="7"/>
      <c r="O22" s="8"/>
    </row>
    <row r="23" spans="2:15" ht="12.75">
      <c r="B23" s="11"/>
      <c r="C23" s="57" t="s">
        <v>27</v>
      </c>
      <c r="D23" s="58"/>
      <c r="E23" s="54" t="s">
        <v>33</v>
      </c>
      <c r="F23" s="16">
        <v>0.05</v>
      </c>
      <c r="G23" s="38"/>
      <c r="H23" s="7"/>
      <c r="I23" s="7"/>
      <c r="J23" s="7"/>
      <c r="K23" s="7"/>
      <c r="L23" s="7"/>
      <c r="M23" s="7"/>
      <c r="N23" s="7"/>
      <c r="O23" s="8"/>
    </row>
    <row r="24" spans="2:15" ht="14.25">
      <c r="B24" s="11"/>
      <c r="C24" s="27" t="s">
        <v>8</v>
      </c>
      <c r="D24" s="28">
        <v>0.1</v>
      </c>
      <c r="E24" s="14">
        <f>2*MIN(E25,E26)</f>
        <v>0.0018205326093259089</v>
      </c>
      <c r="F24" s="30" t="str">
        <f>IF($F$23&gt;E24,"棄却","")</f>
        <v>棄却</v>
      </c>
      <c r="G24" s="38"/>
      <c r="H24" s="7"/>
      <c r="I24" s="7"/>
      <c r="J24" s="7"/>
      <c r="K24" s="7"/>
      <c r="L24" s="7"/>
      <c r="M24" s="7"/>
      <c r="N24" s="7"/>
      <c r="O24" s="8"/>
    </row>
    <row r="25" spans="2:15" ht="14.25">
      <c r="B25" s="11"/>
      <c r="C25" s="27" t="s">
        <v>9</v>
      </c>
      <c r="D25" s="29">
        <f>D24</f>
        <v>0.1</v>
      </c>
      <c r="E25" s="14">
        <f>NORMSDIST(D21)</f>
        <v>0.999089733695337</v>
      </c>
      <c r="F25" s="30">
        <f>IF($F$23&gt;E25,"棄却","")</f>
      </c>
      <c r="G25" s="38"/>
      <c r="H25" s="7"/>
      <c r="I25" s="7"/>
      <c r="J25" s="7"/>
      <c r="K25" s="7"/>
      <c r="L25" s="7"/>
      <c r="M25" s="7"/>
      <c r="N25" s="7"/>
      <c r="O25" s="8"/>
    </row>
    <row r="26" spans="2:15" ht="14.25">
      <c r="B26" s="11"/>
      <c r="C26" s="27" t="s">
        <v>10</v>
      </c>
      <c r="D26" s="29">
        <f>D24</f>
        <v>0.1</v>
      </c>
      <c r="E26" s="14">
        <f>1-E25</f>
        <v>0.0009102663046629544</v>
      </c>
      <c r="F26" s="30" t="str">
        <f>IF($F$23&gt;E26,"棄却","")</f>
        <v>棄却</v>
      </c>
      <c r="G26" s="38"/>
      <c r="H26" s="7"/>
      <c r="I26" s="7"/>
      <c r="J26" s="7"/>
      <c r="K26" s="7"/>
      <c r="L26" s="7"/>
      <c r="M26" s="7"/>
      <c r="N26" s="7"/>
      <c r="O26" s="8"/>
    </row>
    <row r="27" spans="2:15" ht="12.75">
      <c r="B27" s="41"/>
      <c r="C27" s="40"/>
      <c r="D27" s="40"/>
      <c r="E27" s="40"/>
      <c r="F27" s="40"/>
      <c r="G27" s="39"/>
      <c r="H27" s="7"/>
      <c r="I27" s="7"/>
      <c r="J27" s="7"/>
      <c r="K27" s="7"/>
      <c r="L27" s="7"/>
      <c r="M27" s="7"/>
      <c r="N27" s="7"/>
      <c r="O27" s="8"/>
    </row>
    <row r="28" spans="2:15" ht="15">
      <c r="B28" s="11"/>
      <c r="C28" s="7"/>
      <c r="D28" s="7"/>
      <c r="E28" s="7"/>
      <c r="F28" s="51" t="s">
        <v>28</v>
      </c>
      <c r="G28" s="7"/>
      <c r="H28" s="7"/>
      <c r="I28" s="7"/>
      <c r="J28" s="7"/>
      <c r="K28" s="7"/>
      <c r="L28" s="7"/>
      <c r="M28" s="7"/>
      <c r="N28" s="7"/>
      <c r="O28" s="8"/>
    </row>
    <row r="29" spans="2:15" ht="12.75">
      <c r="B29" s="11"/>
      <c r="C29" s="7"/>
      <c r="D29" s="7"/>
      <c r="E29" s="7"/>
      <c r="F29" s="34" t="s">
        <v>2</v>
      </c>
      <c r="G29" s="59" t="s">
        <v>28</v>
      </c>
      <c r="H29" s="60"/>
      <c r="I29" s="60"/>
      <c r="J29" s="7"/>
      <c r="K29" s="7"/>
      <c r="L29" s="7"/>
      <c r="M29" s="7"/>
      <c r="N29" s="7"/>
      <c r="O29" s="8"/>
    </row>
    <row r="30" spans="2:15" ht="13.5" thickBot="1">
      <c r="B30" s="11"/>
      <c r="C30" s="6"/>
      <c r="D30" s="7"/>
      <c r="E30" s="7"/>
      <c r="F30" s="16">
        <v>0.95</v>
      </c>
      <c r="G30" s="33">
        <f>IF(F30&lt;&gt;"",D6-E6,"")</f>
        <v>0.2</v>
      </c>
      <c r="H30" s="24" t="s">
        <v>3</v>
      </c>
      <c r="I30" s="25">
        <f>IF(F30&lt;&gt;"",-NORMSINV((1-F30)/2)*SQRT(D6*(1-D6)/D4+E6*(1-E6)/E4),"")</f>
        <v>0.06285868903341585</v>
      </c>
      <c r="J30" s="7" t="s">
        <v>4</v>
      </c>
      <c r="K30" s="17" t="s">
        <v>5</v>
      </c>
      <c r="L30" s="31">
        <f>IF(F30&lt;&gt;"",MAX(0,G30-I30),"")</f>
        <v>0.13714131096658416</v>
      </c>
      <c r="M30" s="19" t="s">
        <v>6</v>
      </c>
      <c r="N30" s="32">
        <f>IF(F30&lt;&gt;"",MIN(1,G30+I30),"")</f>
        <v>0.26285868903341586</v>
      </c>
      <c r="O30" s="20" t="s">
        <v>7</v>
      </c>
    </row>
    <row r="31" spans="2:15" ht="6" customHeight="1" thickBot="1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/>
    </row>
  </sheetData>
  <sheetProtection sheet="1" objects="1" scenarios="1"/>
  <mergeCells count="6">
    <mergeCell ref="C14:D14"/>
    <mergeCell ref="C23:D23"/>
    <mergeCell ref="G29:I29"/>
    <mergeCell ref="C15:D15"/>
    <mergeCell ref="C16:D16"/>
    <mergeCell ref="C17:D17"/>
  </mergeCells>
  <printOptions headings="1"/>
  <pageMargins left="0.75" right="0.75" top="1" bottom="1" header="0.5" footer="0.5"/>
  <pageSetup fitToHeight="1" fitToWidth="1" horizontalDpi="100" verticalDpi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 </cp:lastModifiedBy>
  <cp:lastPrinted>2001-02-19T09:58:45Z</cp:lastPrinted>
  <dcterms:created xsi:type="dcterms:W3CDTF">2001-02-19T09:34:18Z</dcterms:created>
  <dcterms:modified xsi:type="dcterms:W3CDTF">2007-02-20T03:51:54Z</dcterms:modified>
  <cp:category/>
  <cp:version/>
  <cp:contentType/>
  <cp:contentStatus/>
</cp:coreProperties>
</file>